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13"/>
  <workbookPr/>
  <mc:AlternateContent xmlns:mc="http://schemas.openxmlformats.org/markup-compatibility/2006">
    <mc:Choice Requires="x15">
      <x15ac:absPath xmlns:x15ac="http://schemas.microsoft.com/office/spreadsheetml/2010/11/ac" url="https://ltuppsala.sharepoint.com/sites/o365grp1366/Delade dokument/General/Statsbidraget psykisk hälsa/Statsbidrag 2025/"/>
    </mc:Choice>
  </mc:AlternateContent>
  <xr:revisionPtr revIDLastSave="0" documentId="8_{AB940BE6-D3D7-4EC9-A18D-8F709B6CA544}" xr6:coauthVersionLast="47" xr6:coauthVersionMax="47" xr10:uidLastSave="{00000000-0000-0000-0000-000000000000}"/>
  <bookViews>
    <workbookView xWindow="-80" yWindow="-80" windowWidth="19360" windowHeight="10240" firstSheet="1" activeTab="1" xr2:uid="{00000000-000D-0000-FFFF-FFFF00000000}"/>
  </bookViews>
  <sheets>
    <sheet name="Översikt" sheetId="1" r:id="rId1"/>
    <sheet name="Fördelning uppdelat på insatser" sheetId="3" r:id="rId2"/>
    <sheet name="Fördelning uppdelat på områden" sheetId="2" r:id="rId3"/>
    <sheet name="Utnyckling till kommuner" sheetId="4" r:id="rId4"/>
    <sheet name="Regionintern fördelning" sheetId="5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5" l="1"/>
  <c r="B22" i="5"/>
  <c r="B15" i="5"/>
  <c r="C33" i="1" l="1"/>
  <c r="D33" i="1"/>
  <c r="I7" i="4"/>
  <c r="J15" i="4" s="1"/>
  <c r="K15" i="4" s="1"/>
  <c r="B7" i="4"/>
  <c r="C12" i="4" s="1"/>
  <c r="D12" i="4" s="1"/>
  <c r="C54" i="1"/>
  <c r="D58" i="1"/>
  <c r="B27" i="3"/>
  <c r="B28" i="3" s="1"/>
  <c r="B44" i="2"/>
  <c r="B45" i="2" s="1"/>
  <c r="B29" i="2"/>
  <c r="B30" i="2" s="1"/>
  <c r="B22" i="2"/>
  <c r="B23" i="2" s="1"/>
  <c r="B15" i="2"/>
  <c r="B16" i="2" s="1"/>
  <c r="B7" i="2"/>
  <c r="B8" i="2" s="1"/>
  <c r="B54" i="1"/>
  <c r="D52" i="1"/>
  <c r="D50" i="1"/>
  <c r="D48" i="1"/>
  <c r="D46" i="1"/>
  <c r="D44" i="1"/>
  <c r="D42" i="1"/>
  <c r="D40" i="1"/>
  <c r="D38" i="1"/>
  <c r="D31" i="1"/>
  <c r="D29" i="1"/>
  <c r="D27" i="1"/>
  <c r="D25" i="1"/>
  <c r="D23" i="1"/>
  <c r="D21" i="1"/>
  <c r="D19" i="1"/>
  <c r="D17" i="1"/>
  <c r="C10" i="1"/>
  <c r="D10" i="1" s="1"/>
  <c r="D8" i="1"/>
  <c r="D7" i="1"/>
  <c r="J11" i="4" l="1"/>
  <c r="K11" i="4" s="1"/>
  <c r="J12" i="4"/>
  <c r="K12" i="4" s="1"/>
  <c r="B24" i="4" s="1"/>
  <c r="J8" i="4"/>
  <c r="J14" i="4"/>
  <c r="K14" i="4" s="1"/>
  <c r="J10" i="4"/>
  <c r="K10" i="4" s="1"/>
  <c r="J13" i="4"/>
  <c r="K13" i="4" s="1"/>
  <c r="J9" i="4"/>
  <c r="K9" i="4" s="1"/>
  <c r="C13" i="4"/>
  <c r="D13" i="4" s="1"/>
  <c r="B25" i="4" s="1"/>
  <c r="C8" i="4"/>
  <c r="D8" i="4" s="1"/>
  <c r="C15" i="4"/>
  <c r="D15" i="4" s="1"/>
  <c r="B27" i="4" s="1"/>
  <c r="C11" i="4"/>
  <c r="D11" i="4" s="1"/>
  <c r="C14" i="4"/>
  <c r="D14" i="4" s="1"/>
  <c r="C9" i="4"/>
  <c r="D9" i="4" s="1"/>
  <c r="C10" i="4"/>
  <c r="D10" i="4" s="1"/>
  <c r="D54" i="1"/>
  <c r="B26" i="4" l="1"/>
  <c r="B22" i="4"/>
  <c r="B21" i="4"/>
  <c r="B23" i="4"/>
  <c r="K8" i="4"/>
  <c r="B20" i="4" s="1"/>
  <c r="B28" i="4" s="1"/>
  <c r="D16" i="4"/>
  <c r="K16" i="4" l="1"/>
</calcChain>
</file>

<file path=xl/sharedStrings.xml><?xml version="1.0" encoding="utf-8"?>
<sst xmlns="http://schemas.openxmlformats.org/spreadsheetml/2006/main" count="320" uniqueCount="111">
  <si>
    <t>Översikt länsgemensamma medel psykisk hälsa och suicidprevention 2025</t>
  </si>
  <si>
    <t>Område</t>
  </si>
  <si>
    <t>Skillnad</t>
  </si>
  <si>
    <t>Länsgemensamma handlingsplaner</t>
  </si>
  <si>
    <t>Brukarmedverkan</t>
  </si>
  <si>
    <t>Implementering av vårdförlopp</t>
  </si>
  <si>
    <t>Komplexa behov (tidigare samsjuklighet)</t>
  </si>
  <si>
    <t>Suicidprevention</t>
  </si>
  <si>
    <t>Barn och unga</t>
  </si>
  <si>
    <t>Totalt</t>
  </si>
  <si>
    <t>Kommunala medel i Uppsala län</t>
  </si>
  <si>
    <t>Håbo</t>
  </si>
  <si>
    <t>Älvkarleby</t>
  </si>
  <si>
    <t>Knivsta</t>
  </si>
  <si>
    <t>Heby</t>
  </si>
  <si>
    <t>Tierp</t>
  </si>
  <si>
    <t>Uppsala</t>
  </si>
  <si>
    <t>Enköping</t>
  </si>
  <si>
    <t>Östhammar</t>
  </si>
  <si>
    <t>Alla kommuner</t>
  </si>
  <si>
    <t>Jämfört med 2023</t>
  </si>
  <si>
    <t>Regionala medel i Uppsala län</t>
  </si>
  <si>
    <t>Insats</t>
  </si>
  <si>
    <t>Fördelning uppdelat på insatser</t>
  </si>
  <si>
    <t>Kontaktperson</t>
  </si>
  <si>
    <t>Verksamhet som berörs</t>
  </si>
  <si>
    <t>Kontakt AU</t>
  </si>
  <si>
    <t>Rekvirerat?</t>
  </si>
  <si>
    <t>Suicidpreventivt arbete kommuner</t>
  </si>
  <si>
    <t>Anna/Marika</t>
  </si>
  <si>
    <t>Suicidpreventivt arbete region</t>
  </si>
  <si>
    <t>Emil</t>
  </si>
  <si>
    <t>Ungdomsmottagningar</t>
  </si>
  <si>
    <t>Suicidprevention/Komplexa behov</t>
  </si>
  <si>
    <t>Sofia Carlberg</t>
  </si>
  <si>
    <t>Utbildningen ”Att samtala om suicidtankar”</t>
  </si>
  <si>
    <t>Länsgemensam handlingsplan</t>
  </si>
  <si>
    <t>Åsa Törnkvist</t>
  </si>
  <si>
    <t>Region Uppsalas vårdförvaltningar</t>
  </si>
  <si>
    <t>Utbildningen MHFA</t>
  </si>
  <si>
    <t>Ulrika Toresten</t>
  </si>
  <si>
    <t>Länets kommuner</t>
  </si>
  <si>
    <t>Ser till informera om hur kommuner går tillväga etc.</t>
  </si>
  <si>
    <t>Länsnätverket - evenemang</t>
  </si>
  <si>
    <t>Emil Andersson</t>
  </si>
  <si>
    <t>Länsnätverket psykisk hälsa och suicidprevention</t>
  </si>
  <si>
    <t>SVIPS - LPO psykisk hälsa</t>
  </si>
  <si>
    <t>Länsgemensam handlingsplan/Implementering av vårdförlopp/Brukarmedverkan/Komplexa behov</t>
  </si>
  <si>
    <t>Emma Manner</t>
  </si>
  <si>
    <t>LPO psykisk hälsa</t>
  </si>
  <si>
    <t>LAG Hälsofrämjande insatser barn och unga - LPO psykisk hälsa</t>
  </si>
  <si>
    <t>Implementering av VIP ADHD - LPO psykisk hälsa</t>
  </si>
  <si>
    <t>FoU-S Psykiatriveckan</t>
  </si>
  <si>
    <t>Region Uppsala +Hjärnkoll</t>
  </si>
  <si>
    <t>SRHR - framtagande av plan</t>
  </si>
  <si>
    <t>Nima Najafi</t>
  </si>
  <si>
    <t>FoU-S + Region Uppsala</t>
  </si>
  <si>
    <t>Nima</t>
  </si>
  <si>
    <t>ViS</t>
  </si>
  <si>
    <t>Komplexa behov</t>
  </si>
  <si>
    <t>FoU-S + kommuner</t>
  </si>
  <si>
    <t>SIP</t>
  </si>
  <si>
    <t>Team Maria - Uppsala</t>
  </si>
  <si>
    <t>Aylin Blom</t>
  </si>
  <si>
    <t>Team Maria - Uppsala kommun</t>
  </si>
  <si>
    <t>Marika</t>
  </si>
  <si>
    <t>Team Maria - Enköping</t>
  </si>
  <si>
    <t>Marie Holmberg/Mattias Alsiö</t>
  </si>
  <si>
    <t>Team Maria - Enköping kommun</t>
  </si>
  <si>
    <t>Anna</t>
  </si>
  <si>
    <t>Team Maria - Region Uppsala</t>
  </si>
  <si>
    <t>Åsa Magnusson</t>
  </si>
  <si>
    <t>BarnSäkert - implementeringsstöd</t>
  </si>
  <si>
    <t>Maria Engström</t>
  </si>
  <si>
    <t>BVC + socialtjänst</t>
  </si>
  <si>
    <t>VäntaBarnSäkert</t>
  </si>
  <si>
    <t>Eva Morell</t>
  </si>
  <si>
    <t>MHV + socialtjänst</t>
  </si>
  <si>
    <t>Utnyckling kommuner - stöttning</t>
  </si>
  <si>
    <t>Utnyckling region</t>
  </si>
  <si>
    <t>Återstår</t>
  </si>
  <si>
    <t>Förslag på fördelning uppdelat utifrån områden</t>
  </si>
  <si>
    <t>av 3 mnkr totalt</t>
  </si>
  <si>
    <t>av 1,6 mnkr totalt</t>
  </si>
  <si>
    <t>Utnyckling till kommuner</t>
  </si>
  <si>
    <t>Medel att fördela</t>
  </si>
  <si>
    <t>Kommun</t>
  </si>
  <si>
    <t>folkmängd</t>
  </si>
  <si>
    <t>% av folkmängd</t>
  </si>
  <si>
    <t>Summa</t>
  </si>
  <si>
    <t>Totalt folkmängd kommuner 2024</t>
  </si>
  <si>
    <t>SUMMA</t>
  </si>
  <si>
    <t>Totalt utnyckling, per kommun</t>
  </si>
  <si>
    <t>Utnyckling till regionen</t>
  </si>
  <si>
    <t>Suicidpreventivt arbete - NVH</t>
  </si>
  <si>
    <t>Sandra Waara</t>
  </si>
  <si>
    <t>APC Utveckling - NVH</t>
  </si>
  <si>
    <t>Suicidpreventivt arbete - VOF</t>
  </si>
  <si>
    <t>Camilla Marklund</t>
  </si>
  <si>
    <t>Verksamhetsområde funktionshinder - NVH</t>
  </si>
  <si>
    <t>Suicidpreventivt arbete - AS</t>
  </si>
  <si>
    <t>Psykiatrin - AS</t>
  </si>
  <si>
    <t>Rättspsykiatri</t>
  </si>
  <si>
    <t>Föräldrastöd för gravida med svår psykisk ohälsa</t>
  </si>
  <si>
    <t>Monica Mäki Karlstrand</t>
  </si>
  <si>
    <t>MHV/BHV - AS</t>
  </si>
  <si>
    <t>Förstärka BHVs tidiga föräldrastödjande insatser</t>
  </si>
  <si>
    <t>Samsjuklighetsprojektet</t>
  </si>
  <si>
    <t>Strategiskt arbete psykisk hälsa och suicidprevention</t>
  </si>
  <si>
    <t>Region Uppsalas ledningskontor</t>
  </si>
  <si>
    <t>Övriga medel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</si>
</sst>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kr&quot;;[Red]\-#,##0\ &quot;kr&quot;"/>
    <numFmt numFmtId="44" formatCode="_-* #,##0.00\ &quot;kr&quot;_-;\-* #,##0.00\ &quot;kr&quot;_-;_-* &quot;-&quot;??\ &quot;kr&quot;_-;_-@_-"/>
    <numFmt numFmtId="164" formatCode="#,##0\ &quot;kr&quot;"/>
    <numFmt numFmtId="165" formatCode="_-* #,##0\ &quot;kr&quot;_-;\-* #,##0\ &quot;kr&quot;_-;_-* &quot;-&quot;??\ &quot;kr&quot;_-;_-@_-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u/>
      <sz val="11"/>
      <color theme="1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u/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60CAF3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3" fillId="2" borderId="1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164" fontId="3" fillId="2" borderId="2" xfId="0" applyNumberFormat="1" applyFont="1" applyFill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6" fontId="4" fillId="0" borderId="4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vertical="center" wrapText="1"/>
    </xf>
    <xf numFmtId="164" fontId="3" fillId="3" borderId="4" xfId="0" applyNumberFormat="1" applyFont="1" applyFill="1" applyBorder="1" applyAlignment="1">
      <alignment vertical="center" wrapText="1"/>
    </xf>
    <xf numFmtId="164" fontId="4" fillId="4" borderId="4" xfId="0" applyNumberFormat="1" applyFont="1" applyFill="1" applyBorder="1" applyAlignment="1">
      <alignment vertical="center" wrapText="1"/>
    </xf>
    <xf numFmtId="164" fontId="4" fillId="3" borderId="4" xfId="0" applyNumberFormat="1" applyFont="1" applyFill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6" fontId="4" fillId="0" borderId="6" xfId="0" applyNumberFormat="1" applyFont="1" applyBorder="1" applyAlignment="1">
      <alignment vertical="center" wrapText="1"/>
    </xf>
    <xf numFmtId="164" fontId="4" fillId="0" borderId="6" xfId="0" applyNumberFormat="1" applyFont="1" applyBorder="1" applyAlignment="1">
      <alignment vertical="center" wrapText="1"/>
    </xf>
    <xf numFmtId="164" fontId="3" fillId="4" borderId="6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164" fontId="4" fillId="5" borderId="4" xfId="0" applyNumberFormat="1" applyFont="1" applyFill="1" applyBorder="1" applyAlignment="1">
      <alignment vertical="center" wrapText="1"/>
    </xf>
    <xf numFmtId="164" fontId="4" fillId="6" borderId="4" xfId="0" applyNumberFormat="1" applyFont="1" applyFill="1" applyBorder="1" applyAlignment="1">
      <alignment vertical="center" wrapText="1"/>
    </xf>
    <xf numFmtId="164" fontId="4" fillId="0" borderId="0" xfId="0" applyNumberFormat="1" applyFont="1"/>
    <xf numFmtId="164" fontId="3" fillId="4" borderId="4" xfId="0" applyNumberFormat="1" applyFont="1" applyFill="1" applyBorder="1" applyAlignment="1">
      <alignment vertical="center" wrapText="1"/>
    </xf>
    <xf numFmtId="164" fontId="0" fillId="0" borderId="0" xfId="0" applyNumberFormat="1"/>
    <xf numFmtId="0" fontId="2" fillId="0" borderId="0" xfId="0" applyFont="1"/>
    <xf numFmtId="0" fontId="6" fillId="0" borderId="0" xfId="0" applyFont="1"/>
    <xf numFmtId="164" fontId="4" fillId="7" borderId="4" xfId="0" applyNumberFormat="1" applyFont="1" applyFill="1" applyBorder="1" applyAlignment="1">
      <alignment vertical="center" wrapText="1"/>
    </xf>
    <xf numFmtId="165" fontId="0" fillId="7" borderId="7" xfId="1" applyNumberFormat="1" applyFont="1" applyFill="1" applyBorder="1"/>
    <xf numFmtId="0" fontId="2" fillId="3" borderId="7" xfId="0" applyFont="1" applyFill="1" applyBorder="1"/>
    <xf numFmtId="0" fontId="2" fillId="3" borderId="7" xfId="0" applyFont="1" applyFill="1" applyBorder="1" applyAlignment="1">
      <alignment horizontal="right"/>
    </xf>
    <xf numFmtId="0" fontId="2" fillId="3" borderId="8" xfId="0" applyFont="1" applyFill="1" applyBorder="1" applyAlignment="1">
      <alignment horizontal="right"/>
    </xf>
    <xf numFmtId="1" fontId="2" fillId="3" borderId="7" xfId="0" applyNumberFormat="1" applyFont="1" applyFill="1" applyBorder="1"/>
    <xf numFmtId="2" fontId="0" fillId="3" borderId="7" xfId="0" applyNumberFormat="1" applyFill="1" applyBorder="1"/>
    <xf numFmtId="2" fontId="0" fillId="3" borderId="8" xfId="0" applyNumberFormat="1" applyFill="1" applyBorder="1"/>
    <xf numFmtId="0" fontId="0" fillId="7" borderId="7" xfId="0" applyFill="1" applyBorder="1"/>
    <xf numFmtId="1" fontId="0" fillId="7" borderId="7" xfId="0" applyNumberFormat="1" applyFill="1" applyBorder="1"/>
    <xf numFmtId="9" fontId="0" fillId="7" borderId="7" xfId="2" applyFont="1" applyFill="1" applyBorder="1"/>
    <xf numFmtId="165" fontId="0" fillId="7" borderId="8" xfId="1" applyNumberFormat="1" applyFont="1" applyFill="1" applyBorder="1"/>
    <xf numFmtId="0" fontId="2" fillId="7" borderId="7" xfId="0" applyFont="1" applyFill="1" applyBorder="1"/>
    <xf numFmtId="1" fontId="2" fillId="7" borderId="7" xfId="0" applyNumberFormat="1" applyFont="1" applyFill="1" applyBorder="1"/>
    <xf numFmtId="9" fontId="2" fillId="7" borderId="7" xfId="2" applyFont="1" applyFill="1" applyBorder="1"/>
    <xf numFmtId="165" fontId="2" fillId="7" borderId="8" xfId="1" applyNumberFormat="1" applyFont="1" applyFill="1" applyBorder="1"/>
    <xf numFmtId="0" fontId="7" fillId="0" borderId="0" xfId="0" applyFont="1"/>
    <xf numFmtId="0" fontId="8" fillId="0" borderId="0" xfId="0" applyFont="1"/>
    <xf numFmtId="0" fontId="0" fillId="7" borderId="0" xfId="0" applyFill="1"/>
    <xf numFmtId="164" fontId="0" fillId="7" borderId="0" xfId="0" applyNumberFormat="1" applyFill="1"/>
    <xf numFmtId="0" fontId="2" fillId="3" borderId="0" xfId="0" applyFont="1" applyFill="1"/>
    <xf numFmtId="164" fontId="2" fillId="3" borderId="0" xfId="0" applyNumberFormat="1" applyFont="1" applyFill="1"/>
    <xf numFmtId="164" fontId="0" fillId="3" borderId="0" xfId="0" applyNumberFormat="1" applyFill="1"/>
    <xf numFmtId="0" fontId="5" fillId="3" borderId="0" xfId="0" applyFont="1" applyFill="1"/>
    <xf numFmtId="0" fontId="0" fillId="7" borderId="0" xfId="0" applyFill="1" applyAlignment="1">
      <alignment wrapText="1"/>
    </xf>
    <xf numFmtId="0" fontId="0" fillId="8" borderId="0" xfId="0" applyFill="1"/>
    <xf numFmtId="0" fontId="0" fillId="9" borderId="0" xfId="0" applyFill="1"/>
    <xf numFmtId="164" fontId="0" fillId="9" borderId="0" xfId="0" applyNumberFormat="1" applyFill="1"/>
    <xf numFmtId="0" fontId="2" fillId="9" borderId="0" xfId="0" applyFont="1" applyFill="1"/>
    <xf numFmtId="164" fontId="2" fillId="10" borderId="0" xfId="0" applyNumberFormat="1" applyFont="1" applyFill="1"/>
    <xf numFmtId="164" fontId="0" fillId="10" borderId="0" xfId="0" applyNumberFormat="1" applyFill="1"/>
  </cellXfs>
  <cellStyles count="3">
    <cellStyle name="Normal" xfId="0" builtinId="0"/>
    <cellStyle name="Procent" xfId="2" builtinId="5"/>
    <cellStyle name="Valuta" xfId="1" builtin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8"/>
  <sheetViews>
    <sheetView workbookViewId="0">
      <selection activeCell="D12" sqref="D12"/>
    </sheetView>
  </sheetViews>
  <sheetFormatPr defaultRowHeight="14.45"/>
  <cols>
    <col min="1" max="1" width="37" customWidth="1"/>
    <col min="2" max="2" width="13.7109375" customWidth="1"/>
    <col min="3" max="3" width="14.28515625" customWidth="1"/>
    <col min="4" max="4" width="14.85546875" customWidth="1"/>
  </cols>
  <sheetData>
    <row r="1" spans="1:4" ht="21">
      <c r="A1" s="22" t="s">
        <v>0</v>
      </c>
    </row>
    <row r="2" spans="1:4" ht="15" thickBot="1"/>
    <row r="3" spans="1:4" ht="15" thickBot="1">
      <c r="A3" s="1" t="s">
        <v>1</v>
      </c>
      <c r="B3" s="2">
        <v>2024</v>
      </c>
      <c r="C3" s="2">
        <v>2025</v>
      </c>
      <c r="D3" s="3" t="s">
        <v>2</v>
      </c>
    </row>
    <row r="4" spans="1:4" ht="15" thickBot="1">
      <c r="A4" s="4" t="s">
        <v>3</v>
      </c>
      <c r="B4" s="5">
        <v>0</v>
      </c>
      <c r="C4" s="6">
        <v>2000000</v>
      </c>
      <c r="D4" s="7">
        <v>2000000</v>
      </c>
    </row>
    <row r="5" spans="1:4" ht="15" thickBot="1">
      <c r="A5" s="4" t="s">
        <v>4</v>
      </c>
      <c r="B5" s="5">
        <v>1000000</v>
      </c>
      <c r="C5" s="6">
        <v>1000000</v>
      </c>
      <c r="D5" s="6">
        <v>0</v>
      </c>
    </row>
    <row r="6" spans="1:4" ht="15" thickBot="1">
      <c r="A6" s="4" t="s">
        <v>5</v>
      </c>
      <c r="B6" s="5">
        <v>0</v>
      </c>
      <c r="C6" s="6">
        <v>1000000</v>
      </c>
      <c r="D6" s="7">
        <v>1000000</v>
      </c>
    </row>
    <row r="7" spans="1:4" ht="15" thickBot="1">
      <c r="A7" s="4" t="s">
        <v>6</v>
      </c>
      <c r="B7" s="5">
        <v>10558373</v>
      </c>
      <c r="C7" s="6">
        <v>7701759</v>
      </c>
      <c r="D7" s="8">
        <f>SUM(C7-B7)</f>
        <v>-2856614</v>
      </c>
    </row>
    <row r="8" spans="1:4" ht="15" thickBot="1">
      <c r="A8" s="4" t="s">
        <v>7</v>
      </c>
      <c r="B8" s="5">
        <v>7666721</v>
      </c>
      <c r="C8" s="6">
        <v>8658335</v>
      </c>
      <c r="D8" s="9">
        <f>SUM(C8-B8)</f>
        <v>991614</v>
      </c>
    </row>
    <row r="9" spans="1:4" ht="15" thickBot="1">
      <c r="A9" s="10" t="s">
        <v>8</v>
      </c>
      <c r="B9" s="11">
        <v>10372445</v>
      </c>
      <c r="C9" s="12">
        <v>0</v>
      </c>
      <c r="D9" s="13">
        <v>-10372445</v>
      </c>
    </row>
    <row r="10" spans="1:4" ht="15.6" thickTop="1" thickBot="1">
      <c r="A10" s="4" t="s">
        <v>9</v>
      </c>
      <c r="B10" s="5">
        <v>29597539</v>
      </c>
      <c r="C10" s="6">
        <f>SUM(C4:C9)</f>
        <v>20360094</v>
      </c>
      <c r="D10" s="8">
        <f>SUM(C10-B10)</f>
        <v>-9237445</v>
      </c>
    </row>
    <row r="14" spans="1:4" ht="15" thickBot="1">
      <c r="A14" s="14" t="s">
        <v>10</v>
      </c>
    </row>
    <row r="15" spans="1:4" ht="15" thickBot="1">
      <c r="A15" s="1"/>
      <c r="B15" s="2">
        <v>2024</v>
      </c>
      <c r="C15" s="2">
        <v>2025</v>
      </c>
      <c r="D15" s="3" t="s">
        <v>2</v>
      </c>
    </row>
    <row r="16" spans="1:4" ht="15" thickBot="1">
      <c r="A16" s="15" t="s">
        <v>11</v>
      </c>
      <c r="B16" s="16"/>
      <c r="C16" s="16"/>
      <c r="D16" s="16"/>
    </row>
    <row r="17" spans="1:4" ht="15" thickBot="1">
      <c r="A17" s="4" t="s">
        <v>9</v>
      </c>
      <c r="B17" s="6">
        <v>217226</v>
      </c>
      <c r="C17" s="17">
        <v>669278</v>
      </c>
      <c r="D17" s="7">
        <f>SUM(C17-B17)</f>
        <v>452052</v>
      </c>
    </row>
    <row r="18" spans="1:4" ht="15" thickBot="1">
      <c r="A18" s="15" t="s">
        <v>12</v>
      </c>
      <c r="B18" s="16"/>
      <c r="C18" s="16"/>
      <c r="D18" s="16"/>
    </row>
    <row r="19" spans="1:4" ht="15" thickBot="1">
      <c r="A19" s="4" t="s">
        <v>9</v>
      </c>
      <c r="B19" s="6">
        <v>90749</v>
      </c>
      <c r="C19" s="17">
        <v>374337</v>
      </c>
      <c r="D19" s="7">
        <f>SUM(C19-B19)</f>
        <v>283588</v>
      </c>
    </row>
    <row r="20" spans="1:4" ht="15" thickBot="1">
      <c r="A20" s="15" t="s">
        <v>13</v>
      </c>
      <c r="B20" s="16"/>
      <c r="C20" s="16"/>
      <c r="D20" s="16"/>
    </row>
    <row r="21" spans="1:4" ht="15" thickBot="1">
      <c r="A21" s="4" t="s">
        <v>9</v>
      </c>
      <c r="B21" s="6">
        <v>194531</v>
      </c>
      <c r="C21" s="17">
        <v>688347</v>
      </c>
      <c r="D21" s="7">
        <f>SUM(C21-B21)</f>
        <v>493816</v>
      </c>
    </row>
    <row r="22" spans="1:4" ht="15" thickBot="1">
      <c r="A22" s="15" t="s">
        <v>14</v>
      </c>
      <c r="B22" s="16"/>
      <c r="C22" s="16"/>
      <c r="D22" s="16"/>
    </row>
    <row r="23" spans="1:4" ht="15" thickBot="1">
      <c r="A23" s="4" t="s">
        <v>9</v>
      </c>
      <c r="B23" s="6">
        <v>135958</v>
      </c>
      <c r="C23" s="17">
        <v>455022</v>
      </c>
      <c r="D23" s="7">
        <f>SUM(C23-B23)</f>
        <v>319064</v>
      </c>
    </row>
    <row r="24" spans="1:4" ht="15" thickBot="1">
      <c r="A24" s="15" t="s">
        <v>15</v>
      </c>
      <c r="B24" s="16"/>
      <c r="C24" s="16"/>
      <c r="D24" s="16"/>
    </row>
    <row r="25" spans="1:4" ht="15" thickBot="1">
      <c r="A25" s="4" t="s">
        <v>9</v>
      </c>
      <c r="B25" s="6">
        <v>200887</v>
      </c>
      <c r="C25" s="17">
        <v>576643</v>
      </c>
      <c r="D25" s="7">
        <f>SUM(C25-B25)</f>
        <v>375756</v>
      </c>
    </row>
    <row r="26" spans="1:4" ht="15" thickBot="1">
      <c r="A26" s="15" t="s">
        <v>16</v>
      </c>
      <c r="B26" s="16"/>
      <c r="C26" s="16"/>
      <c r="D26" s="16"/>
    </row>
    <row r="27" spans="1:4" ht="15" thickBot="1">
      <c r="A27" s="4" t="s">
        <v>9</v>
      </c>
      <c r="B27" s="6">
        <v>2326865</v>
      </c>
      <c r="C27" s="17">
        <v>4506811</v>
      </c>
      <c r="D27" s="7">
        <f>SUM(C27-B27)</f>
        <v>2179946</v>
      </c>
    </row>
    <row r="28" spans="1:4" ht="15" thickBot="1">
      <c r="A28" s="15" t="s">
        <v>17</v>
      </c>
      <c r="B28" s="16"/>
      <c r="C28" s="16"/>
      <c r="D28" s="16"/>
    </row>
    <row r="29" spans="1:4" ht="15" thickBot="1">
      <c r="A29" s="4" t="s">
        <v>9</v>
      </c>
      <c r="B29" s="6">
        <v>457146</v>
      </c>
      <c r="C29" s="17">
        <v>1146014</v>
      </c>
      <c r="D29" s="7">
        <f>SUM(C29-B29)</f>
        <v>688868</v>
      </c>
    </row>
    <row r="30" spans="1:4" ht="15" thickBot="1">
      <c r="A30" s="15" t="s">
        <v>18</v>
      </c>
      <c r="B30" s="16"/>
      <c r="C30" s="16"/>
      <c r="D30" s="16"/>
    </row>
    <row r="31" spans="1:4" ht="15" thickBot="1">
      <c r="A31" s="4" t="s">
        <v>9</v>
      </c>
      <c r="B31" s="6">
        <v>209999</v>
      </c>
      <c r="C31" s="17">
        <v>575795</v>
      </c>
      <c r="D31" s="7">
        <f>SUM(C31-B31)</f>
        <v>365796</v>
      </c>
    </row>
    <row r="32" spans="1:4" ht="15" thickBot="1">
      <c r="A32" s="15" t="s">
        <v>19</v>
      </c>
      <c r="B32" s="16"/>
      <c r="C32" s="16"/>
      <c r="D32" s="16"/>
    </row>
    <row r="33" spans="1:4" ht="15" thickBot="1">
      <c r="A33" s="4" t="s">
        <v>9</v>
      </c>
      <c r="B33" s="6">
        <v>3833361</v>
      </c>
      <c r="C33" s="6">
        <f>SUM(C17+C19+C21+C23+C25+C27+C29+C31)</f>
        <v>8992247</v>
      </c>
      <c r="D33" s="7">
        <f>SUM(C33-B33)</f>
        <v>5158886</v>
      </c>
    </row>
    <row r="35" spans="1:4" ht="15" thickBot="1">
      <c r="A35" t="s">
        <v>20</v>
      </c>
    </row>
    <row r="36" spans="1:4" ht="15" thickBot="1">
      <c r="A36" s="1"/>
      <c r="B36" s="2">
        <v>2023</v>
      </c>
      <c r="C36" s="2">
        <v>2025</v>
      </c>
      <c r="D36" s="3" t="s">
        <v>2</v>
      </c>
    </row>
    <row r="37" spans="1:4" ht="15" thickBot="1">
      <c r="A37" s="15" t="s">
        <v>11</v>
      </c>
      <c r="B37" s="16"/>
      <c r="C37" s="16"/>
      <c r="D37" s="16"/>
    </row>
    <row r="38" spans="1:4" ht="15" thickBot="1">
      <c r="A38" s="4" t="s">
        <v>9</v>
      </c>
      <c r="B38" s="18">
        <v>639379</v>
      </c>
      <c r="C38" s="17">
        <v>669278</v>
      </c>
      <c r="D38" s="7">
        <f>SUM(C38-B38)</f>
        <v>29899</v>
      </c>
    </row>
    <row r="39" spans="1:4" ht="15" thickBot="1">
      <c r="A39" s="15" t="s">
        <v>12</v>
      </c>
      <c r="B39" s="16"/>
      <c r="C39" s="16"/>
      <c r="D39" s="16"/>
    </row>
    <row r="40" spans="1:4" ht="15" thickBot="1">
      <c r="A40" s="4" t="s">
        <v>9</v>
      </c>
      <c r="B40" s="6">
        <v>271304</v>
      </c>
      <c r="C40" s="17">
        <v>374337</v>
      </c>
      <c r="D40" s="7">
        <f>SUM(C40-B40)</f>
        <v>103033</v>
      </c>
    </row>
    <row r="41" spans="1:4" ht="15" thickBot="1">
      <c r="A41" s="15" t="s">
        <v>13</v>
      </c>
      <c r="B41" s="16"/>
      <c r="C41" s="16"/>
      <c r="D41" s="16"/>
    </row>
    <row r="42" spans="1:4" ht="15" thickBot="1">
      <c r="A42" s="4" t="s">
        <v>9</v>
      </c>
      <c r="B42" s="6">
        <v>567182</v>
      </c>
      <c r="C42" s="17">
        <v>688347</v>
      </c>
      <c r="D42" s="7">
        <f>SUM(C42-B42)</f>
        <v>121165</v>
      </c>
    </row>
    <row r="43" spans="1:4" ht="15" thickBot="1">
      <c r="A43" s="15" t="s">
        <v>14</v>
      </c>
      <c r="B43" s="16"/>
      <c r="C43" s="16"/>
      <c r="D43" s="16"/>
    </row>
    <row r="44" spans="1:4" ht="15" thickBot="1">
      <c r="A44" s="4" t="s">
        <v>9</v>
      </c>
      <c r="B44" s="6">
        <v>406349</v>
      </c>
      <c r="C44" s="17">
        <v>455022</v>
      </c>
      <c r="D44" s="7">
        <f>SUM(C44-B44)</f>
        <v>48673</v>
      </c>
    </row>
    <row r="45" spans="1:4" ht="15" thickBot="1">
      <c r="A45" s="15" t="s">
        <v>15</v>
      </c>
      <c r="B45" s="16"/>
      <c r="C45" s="16"/>
      <c r="D45" s="16"/>
    </row>
    <row r="46" spans="1:4" ht="15" thickBot="1">
      <c r="A46" s="4" t="s">
        <v>9</v>
      </c>
      <c r="B46" s="6">
        <v>604552</v>
      </c>
      <c r="C46" s="17">
        <v>576643</v>
      </c>
      <c r="D46" s="19">
        <f>SUM(C46-B46)</f>
        <v>-27909</v>
      </c>
    </row>
    <row r="47" spans="1:4" ht="15" thickBot="1">
      <c r="A47" s="15" t="s">
        <v>16</v>
      </c>
      <c r="B47" s="16"/>
      <c r="C47" s="16"/>
      <c r="D47" s="16"/>
    </row>
    <row r="48" spans="1:4" ht="15" thickBot="1">
      <c r="A48" s="4" t="s">
        <v>9</v>
      </c>
      <c r="B48" s="6">
        <v>6831888</v>
      </c>
      <c r="C48" s="17">
        <v>4506811</v>
      </c>
      <c r="D48" s="19">
        <f>SUM(C48-B48)</f>
        <v>-2325077</v>
      </c>
    </row>
    <row r="49" spans="1:4" ht="15" thickBot="1">
      <c r="A49" s="15" t="s">
        <v>17</v>
      </c>
      <c r="B49" s="16"/>
      <c r="C49" s="16"/>
      <c r="D49" s="16"/>
    </row>
    <row r="50" spans="1:4" ht="15" thickBot="1">
      <c r="A50" s="4" t="s">
        <v>9</v>
      </c>
      <c r="B50" s="6">
        <v>1349318</v>
      </c>
      <c r="C50" s="17">
        <v>1146014</v>
      </c>
      <c r="D50" s="19">
        <f>SUM(C50-B50)</f>
        <v>-203304</v>
      </c>
    </row>
    <row r="51" spans="1:4" ht="15" thickBot="1">
      <c r="A51" s="15" t="s">
        <v>18</v>
      </c>
      <c r="B51" s="16"/>
      <c r="C51" s="16"/>
      <c r="D51" s="16"/>
    </row>
    <row r="52" spans="1:4" ht="15" thickBot="1">
      <c r="A52" s="4" t="s">
        <v>9</v>
      </c>
      <c r="B52" s="6">
        <v>630454</v>
      </c>
      <c r="C52" s="17">
        <v>575795</v>
      </c>
      <c r="D52" s="19">
        <f>SUM(C52-B52)</f>
        <v>-54659</v>
      </c>
    </row>
    <row r="53" spans="1:4" ht="15" thickBot="1">
      <c r="A53" s="15" t="s">
        <v>19</v>
      </c>
      <c r="B53" s="16"/>
      <c r="C53" s="16"/>
      <c r="D53" s="16"/>
    </row>
    <row r="54" spans="1:4" ht="15" thickBot="1">
      <c r="A54" s="4" t="s">
        <v>9</v>
      </c>
      <c r="B54" s="6">
        <f>SUM(B38+B40+B42+B44+B46+B48+B50+B52)</f>
        <v>11300426</v>
      </c>
      <c r="C54" s="6">
        <f>SUM(C38+C40+C42+C44+C46+C48+C50+C52)</f>
        <v>8992247</v>
      </c>
      <c r="D54" s="19">
        <f>SUM(C54-B54)</f>
        <v>-2308179</v>
      </c>
    </row>
    <row r="56" spans="1:4" ht="15" thickBot="1">
      <c r="A56" t="s">
        <v>21</v>
      </c>
    </row>
    <row r="57" spans="1:4" ht="15" thickBot="1">
      <c r="A57" s="1" t="s">
        <v>22</v>
      </c>
      <c r="B57" s="2">
        <v>2024</v>
      </c>
      <c r="C57" s="2">
        <v>2025</v>
      </c>
      <c r="D57" s="3" t="s">
        <v>2</v>
      </c>
    </row>
    <row r="58" spans="1:4" ht="15" thickBot="1">
      <c r="A58" s="4" t="s">
        <v>9</v>
      </c>
      <c r="B58" s="6">
        <v>28693890</v>
      </c>
      <c r="C58" s="6">
        <v>30344930</v>
      </c>
      <c r="D58" s="23">
        <f>SUM(C58-B58)</f>
        <v>1651040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566443-EBAD-488E-AF9B-C84F618103B0}">
  <dimension ref="A1:I28"/>
  <sheetViews>
    <sheetView tabSelected="1" workbookViewId="0">
      <selection activeCell="H9" sqref="H9"/>
    </sheetView>
  </sheetViews>
  <sheetFormatPr defaultRowHeight="14.45"/>
  <cols>
    <col min="1" max="1" width="52.42578125" bestFit="1" customWidth="1"/>
    <col min="2" max="2" width="14.85546875" customWidth="1"/>
    <col min="3" max="3" width="38.85546875" customWidth="1"/>
    <col min="4" max="4" width="19.42578125" customWidth="1"/>
    <col min="5" max="5" width="11.85546875" customWidth="1"/>
    <col min="8" max="8" width="13.42578125" customWidth="1"/>
  </cols>
  <sheetData>
    <row r="1" spans="1:9" ht="21">
      <c r="A1" s="22" t="s">
        <v>23</v>
      </c>
    </row>
    <row r="2" spans="1:9">
      <c r="C2" s="21" t="s">
        <v>1</v>
      </c>
      <c r="D2" s="21" t="s">
        <v>24</v>
      </c>
      <c r="E2" s="21" t="s">
        <v>25</v>
      </c>
      <c r="H2" s="21" t="s">
        <v>26</v>
      </c>
      <c r="I2" t="s">
        <v>27</v>
      </c>
    </row>
    <row r="3" spans="1:9">
      <c r="A3" s="41" t="s">
        <v>28</v>
      </c>
      <c r="B3" s="42">
        <v>3200000</v>
      </c>
      <c r="C3" s="41" t="s">
        <v>7</v>
      </c>
      <c r="H3" s="48" t="s">
        <v>29</v>
      </c>
    </row>
    <row r="4" spans="1:9">
      <c r="A4" s="41" t="s">
        <v>30</v>
      </c>
      <c r="B4" s="42">
        <v>3200000</v>
      </c>
      <c r="C4" s="41" t="s">
        <v>7</v>
      </c>
      <c r="H4" t="s">
        <v>31</v>
      </c>
    </row>
    <row r="5" spans="1:9">
      <c r="A5" s="41" t="s">
        <v>32</v>
      </c>
      <c r="B5" s="42">
        <v>3000000</v>
      </c>
      <c r="C5" s="41" t="s">
        <v>33</v>
      </c>
      <c r="D5" t="s">
        <v>34</v>
      </c>
      <c r="E5" t="s">
        <v>32</v>
      </c>
      <c r="H5" s="48" t="s">
        <v>31</v>
      </c>
    </row>
    <row r="6" spans="1:9">
      <c r="B6" s="20"/>
    </row>
    <row r="7" spans="1:9">
      <c r="A7" s="41" t="s">
        <v>35</v>
      </c>
      <c r="B7" s="42">
        <v>750000</v>
      </c>
      <c r="C7" s="41" t="s">
        <v>36</v>
      </c>
      <c r="D7" t="s">
        <v>37</v>
      </c>
      <c r="E7" t="s">
        <v>38</v>
      </c>
      <c r="H7" s="41" t="s">
        <v>31</v>
      </c>
    </row>
    <row r="8" spans="1:9">
      <c r="A8" s="41" t="s">
        <v>39</v>
      </c>
      <c r="B8" s="42">
        <v>615000</v>
      </c>
      <c r="C8" s="41" t="s">
        <v>36</v>
      </c>
      <c r="D8" t="s">
        <v>40</v>
      </c>
      <c r="E8" t="s">
        <v>41</v>
      </c>
      <c r="H8" t="s">
        <v>31</v>
      </c>
      <c r="I8" t="s">
        <v>42</v>
      </c>
    </row>
    <row r="9" spans="1:9">
      <c r="A9" s="41" t="s">
        <v>43</v>
      </c>
      <c r="B9" s="42">
        <v>250000</v>
      </c>
      <c r="C9" s="41" t="s">
        <v>36</v>
      </c>
      <c r="D9" t="s">
        <v>44</v>
      </c>
      <c r="E9" t="s">
        <v>45</v>
      </c>
      <c r="H9" s="41" t="s">
        <v>31</v>
      </c>
    </row>
    <row r="10" spans="1:9" ht="63.75" customHeight="1">
      <c r="A10" s="41" t="s">
        <v>46</v>
      </c>
      <c r="B10" s="42">
        <v>1600000</v>
      </c>
      <c r="C10" s="47" t="s">
        <v>47</v>
      </c>
      <c r="D10" t="s">
        <v>48</v>
      </c>
      <c r="E10" t="s">
        <v>49</v>
      </c>
      <c r="H10" s="41" t="s">
        <v>31</v>
      </c>
    </row>
    <row r="11" spans="1:9">
      <c r="B11" s="20"/>
    </row>
    <row r="12" spans="1:9">
      <c r="A12" s="41" t="s">
        <v>50</v>
      </c>
      <c r="B12" s="42">
        <v>65000</v>
      </c>
      <c r="C12" s="41" t="s">
        <v>5</v>
      </c>
      <c r="D12" t="s">
        <v>48</v>
      </c>
      <c r="E12" t="s">
        <v>49</v>
      </c>
      <c r="H12" s="41" t="s">
        <v>31</v>
      </c>
    </row>
    <row r="13" spans="1:9">
      <c r="A13" s="41" t="s">
        <v>51</v>
      </c>
      <c r="B13" s="42">
        <v>55000</v>
      </c>
      <c r="C13" s="41" t="s">
        <v>5</v>
      </c>
      <c r="D13" t="s">
        <v>48</v>
      </c>
      <c r="E13" t="s">
        <v>49</v>
      </c>
      <c r="H13" s="41" t="s">
        <v>31</v>
      </c>
    </row>
    <row r="14" spans="1:9">
      <c r="B14" s="20"/>
    </row>
    <row r="15" spans="1:9">
      <c r="A15" s="41" t="s">
        <v>52</v>
      </c>
      <c r="B15" s="42">
        <v>100000</v>
      </c>
      <c r="C15" s="41" t="s">
        <v>4</v>
      </c>
      <c r="D15" t="s">
        <v>48</v>
      </c>
      <c r="E15" t="s">
        <v>53</v>
      </c>
      <c r="H15" s="41" t="s">
        <v>31</v>
      </c>
    </row>
    <row r="16" spans="1:9">
      <c r="A16" s="41" t="s">
        <v>54</v>
      </c>
      <c r="B16" s="42">
        <v>600000</v>
      </c>
      <c r="C16" s="41" t="s">
        <v>4</v>
      </c>
      <c r="D16" t="s">
        <v>55</v>
      </c>
      <c r="E16" t="s">
        <v>56</v>
      </c>
      <c r="H16" t="s">
        <v>57</v>
      </c>
    </row>
    <row r="17" spans="1:8">
      <c r="B17" s="20"/>
    </row>
    <row r="18" spans="1:8">
      <c r="A18" s="41" t="s">
        <v>58</v>
      </c>
      <c r="B18" s="42">
        <v>650000</v>
      </c>
      <c r="C18" s="41" t="s">
        <v>59</v>
      </c>
      <c r="D18" t="s">
        <v>55</v>
      </c>
      <c r="E18" t="s">
        <v>60</v>
      </c>
      <c r="H18" t="s">
        <v>57</v>
      </c>
    </row>
    <row r="19" spans="1:8">
      <c r="A19" s="41" t="s">
        <v>61</v>
      </c>
      <c r="B19" s="42">
        <v>950000</v>
      </c>
      <c r="C19" s="41" t="s">
        <v>59</v>
      </c>
      <c r="D19" t="s">
        <v>55</v>
      </c>
      <c r="E19" t="s">
        <v>60</v>
      </c>
      <c r="H19" t="s">
        <v>57</v>
      </c>
    </row>
    <row r="20" spans="1:8">
      <c r="A20" s="41" t="s">
        <v>62</v>
      </c>
      <c r="B20" s="42">
        <v>750000</v>
      </c>
      <c r="C20" s="41" t="s">
        <v>59</v>
      </c>
      <c r="D20" t="s">
        <v>63</v>
      </c>
      <c r="E20" t="s">
        <v>64</v>
      </c>
      <c r="H20" s="48" t="s">
        <v>65</v>
      </c>
    </row>
    <row r="21" spans="1:8">
      <c r="A21" s="41" t="s">
        <v>66</v>
      </c>
      <c r="B21" s="42">
        <v>500000</v>
      </c>
      <c r="C21" s="41" t="s">
        <v>59</v>
      </c>
      <c r="D21" t="s">
        <v>67</v>
      </c>
      <c r="E21" t="s">
        <v>68</v>
      </c>
      <c r="H21" t="s">
        <v>69</v>
      </c>
    </row>
    <row r="22" spans="1:8">
      <c r="A22" s="41" t="s">
        <v>70</v>
      </c>
      <c r="B22" s="42">
        <v>500000</v>
      </c>
      <c r="C22" s="41" t="s">
        <v>59</v>
      </c>
      <c r="D22" t="s">
        <v>71</v>
      </c>
      <c r="E22" t="s">
        <v>70</v>
      </c>
      <c r="H22" s="48" t="s">
        <v>65</v>
      </c>
    </row>
    <row r="23" spans="1:8">
      <c r="A23" s="41" t="s">
        <v>72</v>
      </c>
      <c r="B23" s="42">
        <v>350000</v>
      </c>
      <c r="C23" s="41" t="s">
        <v>59</v>
      </c>
      <c r="D23" t="s">
        <v>73</v>
      </c>
      <c r="E23" t="s">
        <v>74</v>
      </c>
      <c r="H23" s="48" t="s">
        <v>31</v>
      </c>
    </row>
    <row r="24" spans="1:8">
      <c r="A24" s="41" t="s">
        <v>75</v>
      </c>
      <c r="B24" s="42">
        <v>610000</v>
      </c>
      <c r="C24" s="41" t="s">
        <v>59</v>
      </c>
      <c r="D24" t="s">
        <v>76</v>
      </c>
      <c r="E24" t="s">
        <v>77</v>
      </c>
      <c r="H24" s="48" t="s">
        <v>31</v>
      </c>
    </row>
    <row r="25" spans="1:8">
      <c r="A25" s="41" t="s">
        <v>78</v>
      </c>
      <c r="B25" s="42">
        <v>2200000</v>
      </c>
      <c r="C25" s="41" t="s">
        <v>59</v>
      </c>
      <c r="H25" s="48" t="s">
        <v>29</v>
      </c>
    </row>
    <row r="26" spans="1:8">
      <c r="A26" s="41" t="s">
        <v>79</v>
      </c>
      <c r="B26" s="42">
        <v>415094</v>
      </c>
      <c r="C26" s="41" t="s">
        <v>59</v>
      </c>
      <c r="H26" s="48" t="s">
        <v>31</v>
      </c>
    </row>
    <row r="27" spans="1:8">
      <c r="A27" s="43" t="s">
        <v>9</v>
      </c>
      <c r="B27" s="44">
        <f>SUM(B3:B26)</f>
        <v>20360094</v>
      </c>
      <c r="C27" s="21"/>
    </row>
    <row r="28" spans="1:8">
      <c r="A28" t="s">
        <v>80</v>
      </c>
      <c r="B28" s="20">
        <f>SUM(20360094-B27)</f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CEC595-478A-4E61-B5DB-255D35C6F695}">
  <dimension ref="A1:C45"/>
  <sheetViews>
    <sheetView topLeftCell="A9" workbookViewId="0">
      <selection activeCell="A19" sqref="A19:B21"/>
    </sheetView>
  </sheetViews>
  <sheetFormatPr defaultRowHeight="14.45"/>
  <cols>
    <col min="1" max="1" width="52.42578125" bestFit="1" customWidth="1"/>
    <col min="2" max="2" width="13.42578125" customWidth="1"/>
    <col min="3" max="3" width="13.28515625" customWidth="1"/>
  </cols>
  <sheetData>
    <row r="1" spans="1:3" ht="21">
      <c r="A1" s="22" t="s">
        <v>81</v>
      </c>
    </row>
    <row r="3" spans="1:3">
      <c r="A3" s="46" t="s">
        <v>7</v>
      </c>
      <c r="B3" s="45"/>
      <c r="C3" s="45">
        <v>8658335</v>
      </c>
    </row>
    <row r="4" spans="1:3">
      <c r="A4" s="41" t="s">
        <v>28</v>
      </c>
      <c r="B4" s="42">
        <v>3200000</v>
      </c>
      <c r="C4" s="20"/>
    </row>
    <row r="5" spans="1:3">
      <c r="A5" s="41" t="s">
        <v>30</v>
      </c>
      <c r="B5" s="42">
        <v>3200000</v>
      </c>
      <c r="C5" s="20"/>
    </row>
    <row r="6" spans="1:3">
      <c r="A6" s="41" t="s">
        <v>32</v>
      </c>
      <c r="B6" s="42">
        <v>2258335</v>
      </c>
      <c r="C6" s="20" t="s">
        <v>82</v>
      </c>
    </row>
    <row r="7" spans="1:3">
      <c r="A7" s="43" t="s">
        <v>9</v>
      </c>
      <c r="B7" s="44">
        <f>SUM(B4:B6)</f>
        <v>8658335</v>
      </c>
      <c r="C7" s="20"/>
    </row>
    <row r="8" spans="1:3">
      <c r="A8" t="s">
        <v>80</v>
      </c>
      <c r="B8" s="20">
        <f>SUM(C3-B7)</f>
        <v>0</v>
      </c>
      <c r="C8" s="20"/>
    </row>
    <row r="9" spans="1:3">
      <c r="B9" s="20"/>
      <c r="C9" s="20"/>
    </row>
    <row r="10" spans="1:3">
      <c r="A10" s="46" t="s">
        <v>36</v>
      </c>
      <c r="B10" s="45"/>
      <c r="C10" s="45">
        <v>2000000</v>
      </c>
    </row>
    <row r="11" spans="1:3">
      <c r="A11" s="41" t="s">
        <v>35</v>
      </c>
      <c r="B11" s="42">
        <v>750000</v>
      </c>
      <c r="C11" s="20"/>
    </row>
    <row r="12" spans="1:3">
      <c r="A12" s="41" t="s">
        <v>39</v>
      </c>
      <c r="B12" s="42">
        <v>615000</v>
      </c>
      <c r="C12" s="20"/>
    </row>
    <row r="13" spans="1:3">
      <c r="A13" s="41" t="s">
        <v>43</v>
      </c>
      <c r="B13" s="42">
        <v>250000</v>
      </c>
      <c r="C13" s="20"/>
    </row>
    <row r="14" spans="1:3">
      <c r="A14" s="41" t="s">
        <v>46</v>
      </c>
      <c r="B14" s="42">
        <v>385000</v>
      </c>
      <c r="C14" s="20" t="s">
        <v>83</v>
      </c>
    </row>
    <row r="15" spans="1:3">
      <c r="A15" s="43" t="s">
        <v>9</v>
      </c>
      <c r="B15" s="44">
        <f>SUM(B11:B14)</f>
        <v>2000000</v>
      </c>
      <c r="C15" s="20"/>
    </row>
    <row r="16" spans="1:3">
      <c r="A16" t="s">
        <v>80</v>
      </c>
      <c r="B16" s="20">
        <f>SUM(C10-B15)</f>
        <v>0</v>
      </c>
      <c r="C16" s="20"/>
    </row>
    <row r="17" spans="1:3">
      <c r="B17" s="20"/>
      <c r="C17" s="20"/>
    </row>
    <row r="18" spans="1:3">
      <c r="A18" s="46" t="s">
        <v>5</v>
      </c>
      <c r="B18" s="45"/>
      <c r="C18" s="45">
        <v>1000000</v>
      </c>
    </row>
    <row r="19" spans="1:3">
      <c r="A19" s="41" t="s">
        <v>50</v>
      </c>
      <c r="B19" s="42">
        <v>65000</v>
      </c>
      <c r="C19" s="20"/>
    </row>
    <row r="20" spans="1:3">
      <c r="A20" s="41" t="s">
        <v>51</v>
      </c>
      <c r="B20" s="42">
        <v>55000</v>
      </c>
      <c r="C20" s="20"/>
    </row>
    <row r="21" spans="1:3">
      <c r="A21" s="41" t="s">
        <v>46</v>
      </c>
      <c r="B21" s="42">
        <v>880000</v>
      </c>
      <c r="C21" s="20" t="s">
        <v>83</v>
      </c>
    </row>
    <row r="22" spans="1:3">
      <c r="A22" s="43" t="s">
        <v>9</v>
      </c>
      <c r="B22" s="44">
        <f>SUM(B19:B21)</f>
        <v>1000000</v>
      </c>
      <c r="C22" s="20"/>
    </row>
    <row r="23" spans="1:3">
      <c r="A23" t="s">
        <v>80</v>
      </c>
      <c r="B23" s="20">
        <f>SUM(C18-B22)</f>
        <v>0</v>
      </c>
      <c r="C23" s="20"/>
    </row>
    <row r="24" spans="1:3">
      <c r="B24" s="20"/>
      <c r="C24" s="20"/>
    </row>
    <row r="25" spans="1:3">
      <c r="A25" s="46" t="s">
        <v>4</v>
      </c>
      <c r="B25" s="45"/>
      <c r="C25" s="45">
        <v>1000000</v>
      </c>
    </row>
    <row r="26" spans="1:3">
      <c r="A26" s="41" t="s">
        <v>52</v>
      </c>
      <c r="B26" s="42">
        <v>100000</v>
      </c>
      <c r="C26" s="20"/>
    </row>
    <row r="27" spans="1:3">
      <c r="A27" s="41" t="s">
        <v>54</v>
      </c>
      <c r="B27" s="42">
        <v>600000</v>
      </c>
      <c r="C27" s="20"/>
    </row>
    <row r="28" spans="1:3">
      <c r="A28" s="41" t="s">
        <v>46</v>
      </c>
      <c r="B28" s="42">
        <v>300000</v>
      </c>
      <c r="C28" s="20" t="s">
        <v>83</v>
      </c>
    </row>
    <row r="29" spans="1:3">
      <c r="A29" s="43" t="s">
        <v>9</v>
      </c>
      <c r="B29" s="44">
        <f>SUM(B26+B27+B28)</f>
        <v>1000000</v>
      </c>
      <c r="C29" s="20"/>
    </row>
    <row r="30" spans="1:3">
      <c r="A30" t="s">
        <v>80</v>
      </c>
      <c r="B30" s="20">
        <f>SUM(C25-B29)</f>
        <v>0</v>
      </c>
      <c r="C30" s="20"/>
    </row>
    <row r="31" spans="1:3">
      <c r="B31" s="20"/>
      <c r="C31" s="20"/>
    </row>
    <row r="32" spans="1:3">
      <c r="A32" s="46" t="s">
        <v>59</v>
      </c>
      <c r="B32" s="45"/>
      <c r="C32" s="45">
        <v>7701759</v>
      </c>
    </row>
    <row r="33" spans="1:3">
      <c r="A33" s="41" t="s">
        <v>58</v>
      </c>
      <c r="B33" s="42">
        <v>650000</v>
      </c>
      <c r="C33" s="20"/>
    </row>
    <row r="34" spans="1:3">
      <c r="A34" s="41" t="s">
        <v>61</v>
      </c>
      <c r="B34" s="42">
        <v>950000</v>
      </c>
      <c r="C34" s="20"/>
    </row>
    <row r="35" spans="1:3">
      <c r="A35" s="41" t="s">
        <v>62</v>
      </c>
      <c r="B35" s="42">
        <v>750000</v>
      </c>
      <c r="C35" s="20"/>
    </row>
    <row r="36" spans="1:3">
      <c r="A36" s="41" t="s">
        <v>66</v>
      </c>
      <c r="B36" s="42">
        <v>500000</v>
      </c>
      <c r="C36" s="20"/>
    </row>
    <row r="37" spans="1:3">
      <c r="A37" s="41" t="s">
        <v>70</v>
      </c>
      <c r="B37" s="42">
        <v>500000</v>
      </c>
      <c r="C37" s="20"/>
    </row>
    <row r="38" spans="1:3">
      <c r="A38" s="41" t="s">
        <v>72</v>
      </c>
      <c r="B38" s="42">
        <v>350000</v>
      </c>
      <c r="C38" s="20"/>
    </row>
    <row r="39" spans="1:3">
      <c r="A39" s="41" t="s">
        <v>75</v>
      </c>
      <c r="B39" s="42">
        <v>610000</v>
      </c>
      <c r="C39" s="20"/>
    </row>
    <row r="40" spans="1:3">
      <c r="A40" s="41" t="s">
        <v>32</v>
      </c>
      <c r="B40" s="42">
        <v>741665</v>
      </c>
      <c r="C40" s="20" t="s">
        <v>82</v>
      </c>
    </row>
    <row r="41" spans="1:3">
      <c r="A41" s="41" t="s">
        <v>46</v>
      </c>
      <c r="B41" s="42">
        <v>35000</v>
      </c>
      <c r="C41" s="20" t="s">
        <v>83</v>
      </c>
    </row>
    <row r="42" spans="1:3">
      <c r="A42" s="41" t="s">
        <v>78</v>
      </c>
      <c r="B42" s="42">
        <v>2200000</v>
      </c>
      <c r="C42" s="20"/>
    </row>
    <row r="43" spans="1:3">
      <c r="A43" s="41" t="s">
        <v>79</v>
      </c>
      <c r="B43" s="42">
        <v>415094</v>
      </c>
      <c r="C43" s="20"/>
    </row>
    <row r="44" spans="1:3">
      <c r="A44" s="43" t="s">
        <v>9</v>
      </c>
      <c r="B44" s="44">
        <f>SUM(B33:B43)</f>
        <v>7701759</v>
      </c>
      <c r="C44" s="20"/>
    </row>
    <row r="45" spans="1:3">
      <c r="A45" t="s">
        <v>80</v>
      </c>
      <c r="B45" s="20">
        <f>SUM(C32-B44)</f>
        <v>0</v>
      </c>
      <c r="C45" s="20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9405DE-AFDC-438F-AF15-B344645A9057}">
  <dimension ref="A1:M28"/>
  <sheetViews>
    <sheetView workbookViewId="0">
      <selection activeCell="M5" sqref="M5"/>
    </sheetView>
  </sheetViews>
  <sheetFormatPr defaultRowHeight="14.45"/>
  <cols>
    <col min="1" max="1" width="29" bestFit="1" customWidth="1"/>
    <col min="2" max="2" width="11.7109375" bestFit="1" customWidth="1"/>
    <col min="3" max="3" width="14" bestFit="1" customWidth="1"/>
    <col min="4" max="4" width="13.140625" bestFit="1" customWidth="1"/>
    <col min="5" max="5" width="11.7109375" bestFit="1" customWidth="1"/>
    <col min="6" max="7" width="11.7109375" customWidth="1"/>
    <col min="8" max="8" width="29" bestFit="1" customWidth="1"/>
    <col min="9" max="9" width="11.7109375" bestFit="1" customWidth="1"/>
    <col min="10" max="10" width="14" bestFit="1" customWidth="1"/>
    <col min="11" max="11" width="11.85546875" bestFit="1" customWidth="1"/>
    <col min="12" max="12" width="10.5703125" customWidth="1"/>
  </cols>
  <sheetData>
    <row r="1" spans="1:13" ht="21">
      <c r="A1" s="22" t="s">
        <v>84</v>
      </c>
    </row>
    <row r="3" spans="1:13" ht="18.600000000000001">
      <c r="A3" s="39" t="s">
        <v>7</v>
      </c>
      <c r="H3" s="39" t="s">
        <v>59</v>
      </c>
    </row>
    <row r="4" spans="1:13">
      <c r="A4" t="s">
        <v>85</v>
      </c>
      <c r="B4" s="24">
        <v>3200000</v>
      </c>
      <c r="H4" t="s">
        <v>85</v>
      </c>
      <c r="I4" s="24">
        <v>2200000</v>
      </c>
    </row>
    <row r="5" spans="1:13">
      <c r="E5" t="s">
        <v>26</v>
      </c>
      <c r="F5" t="s">
        <v>27</v>
      </c>
      <c r="L5" t="s">
        <v>26</v>
      </c>
      <c r="M5" t="s">
        <v>27</v>
      </c>
    </row>
    <row r="6" spans="1:13">
      <c r="A6" s="25" t="s">
        <v>86</v>
      </c>
      <c r="B6" s="26" t="s">
        <v>87</v>
      </c>
      <c r="C6" s="26" t="s">
        <v>88</v>
      </c>
      <c r="D6" s="27" t="s">
        <v>89</v>
      </c>
      <c r="H6" s="25" t="s">
        <v>86</v>
      </c>
      <c r="I6" s="26" t="s">
        <v>87</v>
      </c>
      <c r="J6" s="26" t="s">
        <v>88</v>
      </c>
      <c r="K6" s="27" t="s">
        <v>89</v>
      </c>
    </row>
    <row r="7" spans="1:13">
      <c r="A7" s="25" t="s">
        <v>90</v>
      </c>
      <c r="B7" s="28">
        <f>SUM(B8:B15)</f>
        <v>407912</v>
      </c>
      <c r="C7" s="29"/>
      <c r="D7" s="30"/>
      <c r="H7" s="25" t="s">
        <v>90</v>
      </c>
      <c r="I7" s="28">
        <f>SUM(I8:I15)</f>
        <v>407912</v>
      </c>
      <c r="J7" s="29"/>
      <c r="K7" s="30"/>
    </row>
    <row r="8" spans="1:13">
      <c r="A8" s="31" t="s">
        <v>17</v>
      </c>
      <c r="B8" s="32">
        <v>48591</v>
      </c>
      <c r="C8" s="33">
        <f>B8/B7</f>
        <v>0.11912128106062092</v>
      </c>
      <c r="D8" s="34">
        <f>$B$4*C8</f>
        <v>381188.09939398692</v>
      </c>
      <c r="E8" t="s">
        <v>69</v>
      </c>
      <c r="H8" s="31" t="s">
        <v>17</v>
      </c>
      <c r="I8" s="32">
        <v>48591</v>
      </c>
      <c r="J8" s="33">
        <f>I8/I7</f>
        <v>0.11912128106062092</v>
      </c>
      <c r="K8" s="34">
        <f>$I$4*J8</f>
        <v>262066.81833336601</v>
      </c>
      <c r="L8" t="s">
        <v>69</v>
      </c>
    </row>
    <row r="9" spans="1:13">
      <c r="A9" s="31" t="s">
        <v>14</v>
      </c>
      <c r="B9" s="32">
        <v>14345</v>
      </c>
      <c r="C9" s="33">
        <f>B9/B7</f>
        <v>3.5166898742866111E-2</v>
      </c>
      <c r="D9" s="34">
        <f t="shared" ref="D9:D15" si="0">$B$4*C9</f>
        <v>112534.07597717155</v>
      </c>
      <c r="E9" t="s">
        <v>69</v>
      </c>
      <c r="H9" s="31" t="s">
        <v>14</v>
      </c>
      <c r="I9" s="32">
        <v>14345</v>
      </c>
      <c r="J9" s="33">
        <f>I9/I7</f>
        <v>3.5166898742866111E-2</v>
      </c>
      <c r="K9" s="34">
        <f t="shared" ref="K9:K15" si="1">$I$4*J9</f>
        <v>77367.177234305447</v>
      </c>
      <c r="L9" t="s">
        <v>69</v>
      </c>
    </row>
    <row r="10" spans="1:13">
      <c r="A10" s="31" t="s">
        <v>11</v>
      </c>
      <c r="B10" s="32">
        <v>22973</v>
      </c>
      <c r="C10" s="33">
        <f>B10/B7</f>
        <v>5.6318519680715447E-2</v>
      </c>
      <c r="D10" s="34">
        <f t="shared" si="0"/>
        <v>180219.26297828942</v>
      </c>
      <c r="E10" t="s">
        <v>69</v>
      </c>
      <c r="H10" s="31" t="s">
        <v>11</v>
      </c>
      <c r="I10" s="32">
        <v>22973</v>
      </c>
      <c r="J10" s="33">
        <f>I10/I7</f>
        <v>5.6318519680715447E-2</v>
      </c>
      <c r="K10" s="34">
        <f t="shared" si="1"/>
        <v>123900.74329757398</v>
      </c>
      <c r="L10" t="s">
        <v>69</v>
      </c>
    </row>
    <row r="11" spans="1:13">
      <c r="A11" s="31" t="s">
        <v>13</v>
      </c>
      <c r="B11" s="32">
        <v>21193</v>
      </c>
      <c r="C11" s="33">
        <f>B11/B7</f>
        <v>5.195483339543823E-2</v>
      </c>
      <c r="D11" s="34">
        <f t="shared" si="0"/>
        <v>166255.46686540233</v>
      </c>
      <c r="E11" t="s">
        <v>69</v>
      </c>
      <c r="H11" s="31" t="s">
        <v>13</v>
      </c>
      <c r="I11" s="32">
        <v>21193</v>
      </c>
      <c r="J11" s="33">
        <f>I11/I7</f>
        <v>5.195483339543823E-2</v>
      </c>
      <c r="K11" s="34">
        <f t="shared" si="1"/>
        <v>114300.6334699641</v>
      </c>
      <c r="L11" t="s">
        <v>69</v>
      </c>
    </row>
    <row r="12" spans="1:13">
      <c r="A12" s="31" t="s">
        <v>15</v>
      </c>
      <c r="B12" s="32">
        <v>21104</v>
      </c>
      <c r="C12" s="33">
        <f>B12/B7</f>
        <v>5.1736649081174368E-2</v>
      </c>
      <c r="D12" s="34">
        <f t="shared" si="0"/>
        <v>165557.27705975797</v>
      </c>
      <c r="E12" s="48" t="s">
        <v>65</v>
      </c>
      <c r="H12" s="31" t="s">
        <v>15</v>
      </c>
      <c r="I12" s="32">
        <v>21104</v>
      </c>
      <c r="J12" s="33">
        <f>I12/I7</f>
        <v>5.1736649081174368E-2</v>
      </c>
      <c r="K12" s="34">
        <f t="shared" si="1"/>
        <v>113820.62797858361</v>
      </c>
      <c r="L12" s="48" t="s">
        <v>65</v>
      </c>
    </row>
    <row r="13" spans="1:13">
      <c r="A13" s="31" t="s">
        <v>16</v>
      </c>
      <c r="B13" s="32">
        <v>248016</v>
      </c>
      <c r="C13" s="33">
        <f>B13/B7</f>
        <v>0.60801349310635622</v>
      </c>
      <c r="D13" s="34">
        <f t="shared" si="0"/>
        <v>1945643.1779403398</v>
      </c>
      <c r="E13" s="48" t="s">
        <v>65</v>
      </c>
      <c r="H13" s="31" t="s">
        <v>16</v>
      </c>
      <c r="I13" s="32">
        <v>248016</v>
      </c>
      <c r="J13" s="33">
        <f>I13/I7</f>
        <v>0.60801349310635622</v>
      </c>
      <c r="K13" s="34">
        <f t="shared" si="1"/>
        <v>1337629.6848339837</v>
      </c>
      <c r="L13" s="48" t="s">
        <v>65</v>
      </c>
    </row>
    <row r="14" spans="1:13">
      <c r="A14" s="31" t="s">
        <v>12</v>
      </c>
      <c r="B14" s="32">
        <v>9552</v>
      </c>
      <c r="C14" s="33">
        <f>B14/B7</f>
        <v>2.3416815391555042E-2</v>
      </c>
      <c r="D14" s="34">
        <f t="shared" si="0"/>
        <v>74933.809252976134</v>
      </c>
      <c r="E14" s="48" t="s">
        <v>65</v>
      </c>
      <c r="H14" s="31" t="s">
        <v>12</v>
      </c>
      <c r="I14" s="32">
        <v>9552</v>
      </c>
      <c r="J14" s="33">
        <f>I14/I7</f>
        <v>2.3416815391555042E-2</v>
      </c>
      <c r="K14" s="34">
        <f t="shared" si="1"/>
        <v>51516.993861421091</v>
      </c>
      <c r="L14" s="48" t="s">
        <v>65</v>
      </c>
    </row>
    <row r="15" spans="1:13">
      <c r="A15" s="31" t="s">
        <v>18</v>
      </c>
      <c r="B15" s="32">
        <v>22138</v>
      </c>
      <c r="C15" s="33">
        <f>B15/B7</f>
        <v>5.4271509541273605E-2</v>
      </c>
      <c r="D15" s="34">
        <f t="shared" si="0"/>
        <v>173668.83053207555</v>
      </c>
      <c r="E15" s="48" t="s">
        <v>65</v>
      </c>
      <c r="H15" s="31" t="s">
        <v>18</v>
      </c>
      <c r="I15" s="32">
        <v>22138</v>
      </c>
      <c r="J15" s="33">
        <f>I15/I7</f>
        <v>5.4271509541273605E-2</v>
      </c>
      <c r="K15" s="34">
        <f t="shared" si="1"/>
        <v>119397.32099080193</v>
      </c>
      <c r="L15" s="48" t="s">
        <v>65</v>
      </c>
    </row>
    <row r="16" spans="1:13">
      <c r="A16" s="35" t="s">
        <v>91</v>
      </c>
      <c r="B16" s="36"/>
      <c r="C16" s="37"/>
      <c r="D16" s="38">
        <f>SUM(D8:D15)</f>
        <v>3199999.9999999991</v>
      </c>
      <c r="H16" s="35" t="s">
        <v>91</v>
      </c>
      <c r="I16" s="36"/>
      <c r="J16" s="37"/>
      <c r="K16" s="38">
        <f>SUM(K8:K15)</f>
        <v>2199999.9999999995</v>
      </c>
    </row>
    <row r="18" spans="1:3" ht="18.600000000000001">
      <c r="A18" s="40" t="s">
        <v>92</v>
      </c>
      <c r="C18" s="20">
        <v>5400000</v>
      </c>
    </row>
    <row r="19" spans="1:3">
      <c r="A19" s="25" t="s">
        <v>86</v>
      </c>
      <c r="B19" s="27" t="s">
        <v>89</v>
      </c>
    </row>
    <row r="20" spans="1:3">
      <c r="A20" s="31" t="s">
        <v>17</v>
      </c>
      <c r="B20" s="34">
        <f>D8+K8</f>
        <v>643254.91772735293</v>
      </c>
    </row>
    <row r="21" spans="1:3">
      <c r="A21" s="31" t="s">
        <v>14</v>
      </c>
      <c r="B21" s="34">
        <f>D9+K9</f>
        <v>189901.25321147701</v>
      </c>
    </row>
    <row r="22" spans="1:3">
      <c r="A22" s="31" t="s">
        <v>11</v>
      </c>
      <c r="B22" s="34">
        <f>D10+K10</f>
        <v>304120.00627586339</v>
      </c>
    </row>
    <row r="23" spans="1:3">
      <c r="A23" s="31" t="s">
        <v>13</v>
      </c>
      <c r="B23" s="34">
        <f>D11+K11</f>
        <v>280556.10033536644</v>
      </c>
    </row>
    <row r="24" spans="1:3">
      <c r="A24" s="31" t="s">
        <v>15</v>
      </c>
      <c r="B24" s="34">
        <f>D12+K12</f>
        <v>279377.90503834159</v>
      </c>
    </row>
    <row r="25" spans="1:3">
      <c r="A25" s="31" t="s">
        <v>16</v>
      </c>
      <c r="B25" s="34">
        <f>D13+K13</f>
        <v>3283272.8627743237</v>
      </c>
    </row>
    <row r="26" spans="1:3">
      <c r="A26" s="31" t="s">
        <v>12</v>
      </c>
      <c r="B26" s="34">
        <f>D14+K14</f>
        <v>126450.80311439722</v>
      </c>
    </row>
    <row r="27" spans="1:3">
      <c r="A27" s="31" t="s">
        <v>18</v>
      </c>
      <c r="B27" s="34">
        <f>D15+K15</f>
        <v>293066.15152287751</v>
      </c>
    </row>
    <row r="28" spans="1:3">
      <c r="A28" s="35" t="s">
        <v>91</v>
      </c>
      <c r="B28" s="38">
        <f>SUM(B20:B27)</f>
        <v>5400000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72646-9FBB-439E-BF3E-94B2EFB87933}">
  <dimension ref="A1:I29"/>
  <sheetViews>
    <sheetView workbookViewId="0">
      <selection activeCell="I16" sqref="I16"/>
    </sheetView>
  </sheetViews>
  <sheetFormatPr defaultRowHeight="14.45"/>
  <cols>
    <col min="1" max="1" width="44.42578125" customWidth="1"/>
    <col min="2" max="2" width="15.5703125" customWidth="1"/>
    <col min="3" max="3" width="19.7109375" customWidth="1"/>
    <col min="8" max="8" width="11.5703125" customWidth="1"/>
  </cols>
  <sheetData>
    <row r="1" spans="1:9" ht="21">
      <c r="A1" s="22" t="s">
        <v>93</v>
      </c>
    </row>
    <row r="3" spans="1:9" ht="18.600000000000001">
      <c r="A3" s="39" t="s">
        <v>7</v>
      </c>
    </row>
    <row r="4" spans="1:9">
      <c r="A4" t="s">
        <v>85</v>
      </c>
      <c r="B4" s="24">
        <v>3200000</v>
      </c>
    </row>
    <row r="5" spans="1:9">
      <c r="C5" s="21" t="s">
        <v>24</v>
      </c>
      <c r="D5" s="21" t="s">
        <v>25</v>
      </c>
      <c r="H5" s="21" t="s">
        <v>26</v>
      </c>
      <c r="I5" t="s">
        <v>27</v>
      </c>
    </row>
    <row r="6" spans="1:9">
      <c r="A6" s="49" t="s">
        <v>94</v>
      </c>
      <c r="B6" s="50">
        <v>510000</v>
      </c>
      <c r="C6" t="s">
        <v>95</v>
      </c>
      <c r="D6" t="s">
        <v>96</v>
      </c>
      <c r="H6" s="41" t="s">
        <v>31</v>
      </c>
    </row>
    <row r="7" spans="1:9">
      <c r="A7" s="49" t="s">
        <v>97</v>
      </c>
      <c r="B7" s="50">
        <v>40000</v>
      </c>
      <c r="C7" t="s">
        <v>98</v>
      </c>
      <c r="D7" t="s">
        <v>99</v>
      </c>
      <c r="H7" s="41" t="s">
        <v>31</v>
      </c>
    </row>
    <row r="8" spans="1:9">
      <c r="A8" s="49" t="s">
        <v>100</v>
      </c>
      <c r="B8" s="50">
        <v>670000</v>
      </c>
      <c r="C8" t="s">
        <v>37</v>
      </c>
      <c r="D8" t="s">
        <v>101</v>
      </c>
      <c r="H8" s="41" t="s">
        <v>31</v>
      </c>
    </row>
    <row r="9" spans="1:9">
      <c r="A9" s="49" t="s">
        <v>102</v>
      </c>
      <c r="B9" s="50">
        <v>105000</v>
      </c>
      <c r="C9" t="s">
        <v>37</v>
      </c>
      <c r="D9" t="s">
        <v>101</v>
      </c>
      <c r="H9" s="41" t="s">
        <v>31</v>
      </c>
    </row>
    <row r="10" spans="1:9">
      <c r="A10" s="49" t="s">
        <v>103</v>
      </c>
      <c r="B10" s="50">
        <v>1125000</v>
      </c>
      <c r="C10" t="s">
        <v>104</v>
      </c>
      <c r="D10" t="s">
        <v>105</v>
      </c>
      <c r="H10" s="41" t="s">
        <v>31</v>
      </c>
    </row>
    <row r="11" spans="1:9">
      <c r="A11" s="49" t="s">
        <v>106</v>
      </c>
      <c r="B11" s="50">
        <v>200000</v>
      </c>
      <c r="C11" t="s">
        <v>104</v>
      </c>
      <c r="D11" t="s">
        <v>105</v>
      </c>
      <c r="H11" s="41" t="s">
        <v>31</v>
      </c>
    </row>
    <row r="12" spans="1:9">
      <c r="A12" s="49" t="s">
        <v>107</v>
      </c>
      <c r="B12" s="50">
        <v>250000</v>
      </c>
      <c r="C12" t="s">
        <v>71</v>
      </c>
      <c r="D12" t="s">
        <v>101</v>
      </c>
      <c r="H12" s="41" t="s">
        <v>31</v>
      </c>
    </row>
    <row r="13" spans="1:9">
      <c r="A13" s="49" t="s">
        <v>108</v>
      </c>
      <c r="B13" s="50">
        <v>300000</v>
      </c>
      <c r="C13" t="s">
        <v>44</v>
      </c>
      <c r="D13" t="s">
        <v>109</v>
      </c>
      <c r="H13" t="s">
        <v>31</v>
      </c>
    </row>
    <row r="15" spans="1:9">
      <c r="A15" s="51" t="s">
        <v>89</v>
      </c>
      <c r="B15" s="52">
        <f>SUM(B6:B13)</f>
        <v>3200000</v>
      </c>
    </row>
    <row r="17" spans="1:8" ht="18.600000000000001">
      <c r="A17" s="39" t="s">
        <v>59</v>
      </c>
    </row>
    <row r="18" spans="1:8">
      <c r="A18" t="s">
        <v>85</v>
      </c>
      <c r="B18" s="24">
        <v>415094</v>
      </c>
    </row>
    <row r="20" spans="1:8">
      <c r="A20" s="49" t="s">
        <v>102</v>
      </c>
      <c r="B20" s="50">
        <v>415000</v>
      </c>
      <c r="C20" t="s">
        <v>37</v>
      </c>
      <c r="D20" t="s">
        <v>101</v>
      </c>
      <c r="H20" s="41" t="s">
        <v>31</v>
      </c>
    </row>
    <row r="21" spans="1:8">
      <c r="B21" s="20"/>
    </row>
    <row r="22" spans="1:8">
      <c r="A22" s="49" t="s">
        <v>89</v>
      </c>
      <c r="B22" s="53">
        <f>SUM(B20)</f>
        <v>415000</v>
      </c>
    </row>
    <row r="24" spans="1:8" ht="18.600000000000001">
      <c r="A24" s="39" t="s">
        <v>110</v>
      </c>
    </row>
    <row r="25" spans="1:8">
      <c r="A25" t="s">
        <v>85</v>
      </c>
      <c r="B25" s="24">
        <v>980000</v>
      </c>
    </row>
    <row r="27" spans="1:8">
      <c r="A27" s="49" t="s">
        <v>102</v>
      </c>
      <c r="B27" s="50">
        <v>980000</v>
      </c>
      <c r="C27" t="s">
        <v>37</v>
      </c>
      <c r="D27" t="s">
        <v>101</v>
      </c>
      <c r="H27" s="41" t="s">
        <v>31</v>
      </c>
    </row>
    <row r="28" spans="1:8">
      <c r="B28" s="20"/>
    </row>
    <row r="29" spans="1:8">
      <c r="A29" s="51" t="s">
        <v>89</v>
      </c>
      <c r="B29" s="52">
        <f>SUM(B27)</f>
        <v>980000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c0f289-e8e7-494a-b19b-89669d2ae230" xsi:nil="true"/>
    <lcf76f155ced4ddcb4097134ff3c332f xmlns="8af2e367-119b-40a6-b8bc-684c94c92406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7C131D9954AC140834394027A69795E" ma:contentTypeVersion="16" ma:contentTypeDescription="Skapa ett nytt dokument." ma:contentTypeScope="" ma:versionID="a36dd5aefa2fa160f165b5f9dc7c366c">
  <xsd:schema xmlns:xsd="http://www.w3.org/2001/XMLSchema" xmlns:xs="http://www.w3.org/2001/XMLSchema" xmlns:p="http://schemas.microsoft.com/office/2006/metadata/properties" xmlns:ns2="8af2e367-119b-40a6-b8bc-684c94c92406" xmlns:ns3="e4c4ad44-cfb0-4cb7-99da-831728ff69e8" xmlns:ns4="28c0f289-e8e7-494a-b19b-89669d2ae230" targetNamespace="http://schemas.microsoft.com/office/2006/metadata/properties" ma:root="true" ma:fieldsID="294a78fe0400d91f163a48eec9820a69" ns2:_="" ns3:_="" ns4:_="">
    <xsd:import namespace="8af2e367-119b-40a6-b8bc-684c94c92406"/>
    <xsd:import namespace="e4c4ad44-cfb0-4cb7-99da-831728ff69e8"/>
    <xsd:import namespace="28c0f289-e8e7-494a-b19b-89669d2ae23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f2e367-119b-40a6-b8bc-684c94c924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dc5775e4-b345-4190-a263-decfa033c0e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c4ad44-cfb0-4cb7-99da-831728ff69e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c0f289-e8e7-494a-b19b-89669d2ae230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bfe54869-e4d5-4a8f-8839-c086da328893}" ma:internalName="TaxCatchAll" ma:showField="CatchAllData" ma:web="e4c4ad44-cfb0-4cb7-99da-831728ff69e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B6269B-A9CF-4F34-80AC-FA88691B1C4A}"/>
</file>

<file path=customXml/itemProps2.xml><?xml version="1.0" encoding="utf-8"?>
<ds:datastoreItem xmlns:ds="http://schemas.openxmlformats.org/officeDocument/2006/customXml" ds:itemID="{3075B867-7F4E-487E-8B82-8A4672C55959}"/>
</file>

<file path=customXml/itemProps3.xml><?xml version="1.0" encoding="utf-8"?>
<ds:datastoreItem xmlns:ds="http://schemas.openxmlformats.org/officeDocument/2006/customXml" ds:itemID="{BC80D6A7-3805-4556-A97B-9C9390AFD56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2025-02-27T13:40:30Z</dcterms:created>
  <dcterms:modified xsi:type="dcterms:W3CDTF">2025-04-16T11:22:09Z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0x01010027C131D9954AC140834394027A69795E</vt:lpwstr>
  </property>
  <property fmtid="{D5CDD505-2E9C-101B-9397-08002B2CF9AE}" pid="3" name="MediaServiceImageTags">
    <vt:lpwstr/>
  </property>
</Properties>
</file>